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60" windowHeight="7020" tabRatio="756" activeTab="2"/>
  </bookViews>
  <sheets>
    <sheet name="ТКО" sheetId="13" r:id="rId1"/>
    <sheet name="Справка" sheetId="9" r:id="rId2"/>
    <sheet name="ОПУ ТЭ" sheetId="43" r:id="rId3"/>
  </sheets>
  <calcPr calcId="145621"/>
</workbook>
</file>

<file path=xl/calcChain.xml><?xml version="1.0" encoding="utf-8"?>
<calcChain xmlns="http://schemas.openxmlformats.org/spreadsheetml/2006/main">
  <c r="H4" i="13" l="1"/>
  <c r="I4" i="13" s="1"/>
  <c r="E6" i="43" l="1"/>
  <c r="AM9" i="9" l="1"/>
  <c r="H5" i="13"/>
  <c r="H6" i="13" s="1"/>
  <c r="I6" i="13" s="1"/>
  <c r="I5" i="13" l="1"/>
  <c r="AG9" i="9" l="1"/>
  <c r="H10" i="13" l="1"/>
  <c r="I10" i="13" s="1"/>
  <c r="AS9" i="9" l="1"/>
  <c r="E11" i="43"/>
  <c r="E14" i="43" s="1"/>
  <c r="E29" i="43" l="1"/>
  <c r="E26" i="43" l="1"/>
  <c r="E19" i="43"/>
  <c r="G17" i="43"/>
  <c r="E13" i="43" l="1"/>
  <c r="E22" i="43"/>
  <c r="E21" i="43"/>
  <c r="G21" i="43" s="1"/>
</calcChain>
</file>

<file path=xl/sharedStrings.xml><?xml version="1.0" encoding="utf-8"?>
<sst xmlns="http://schemas.openxmlformats.org/spreadsheetml/2006/main" count="74" uniqueCount="68">
  <si>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</si>
  <si>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</si>
  <si>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</si>
  <si>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</si>
  <si>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</si>
  <si>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</si>
  <si>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</si>
  <si>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</si>
  <si>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</si>
  <si>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</si>
  <si>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</si>
  <si>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</si>
  <si>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</si>
  <si>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</si>
  <si>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</si>
  <si>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</si>
  <si>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</si>
  <si>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</si>
  <si>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</si>
  <si>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</si>
  <si>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</si>
  <si>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</si>
  <si>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</si>
  <si>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</si>
  <si>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</si>
  <si>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</si>
  <si>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</si>
  <si>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</si>
  <si>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</si>
  <si>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</si>
  <si>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</si>
  <si>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</si>
  <si>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</si>
  <si>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</si>
  <si>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</si>
  <si>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</si>
  <si>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</si>
  <si>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</si>
  <si>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</si>
  <si>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</si>
  <si>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</si>
  <si>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</si>
  <si>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</si>
  <si>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*Прямые договора</t>
  </si>
  <si>
    <t>СПРО-2019-00012144 от 23.09.2019 г</t>
  </si>
  <si>
    <t>ИП Сметанин А.В.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</si>
  <si>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</si>
  <si>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</si>
  <si>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</si>
  <si>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</si>
  <si>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</si>
  <si>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</si>
  <si>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</si>
  <si>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</si>
  <si>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Объем, куб.м.</t>
  </si>
  <si>
    <t>Тариф на холодную воду, рубли/кв.м.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</si>
  <si>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</si>
  <si>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</si>
  <si>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</si>
  <si>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r>
      <t xml:space="preserve">Объем тепловой энергии по показаниям ИПУ - </t>
    </r>
    <r>
      <rPr>
        <b/>
        <u/>
        <sz val="10"/>
        <rFont val="Arial Cyr"/>
        <charset val="204"/>
      </rPr>
      <t>Отопление ИПУ</t>
    </r>
  </si>
  <si>
    <r>
      <t xml:space="preserve">Расчет платы на отопление по формуле 18(1) Правил 354, руб/кв.м.- </t>
    </r>
    <r>
      <rPr>
        <b/>
        <u/>
        <sz val="10"/>
        <rFont val="Arial Cyr"/>
        <charset val="204"/>
      </rPr>
      <t>Отопление ОДПУ</t>
    </r>
  </si>
  <si>
    <t>Объем тепловой энергии по  формуле 3(7), Гкал (1)</t>
  </si>
  <si>
    <t>Объем тепловой энергии по показаниям ИПУ и формуле 3(7), Гкал (1)</t>
  </si>
  <si>
    <r>
      <t xml:space="preserve">Расчет платы на </t>
    </r>
    <r>
      <rPr>
        <b/>
        <u/>
        <sz val="10"/>
        <rFont val="Arial Cyr"/>
        <charset val="204"/>
      </rPr>
      <t xml:space="preserve">отопление по формуле 18 </t>
    </r>
    <r>
      <rPr>
        <sz val="10"/>
        <rFont val="Arial Cyr"/>
        <charset val="134"/>
      </rPr>
      <t>Правил 354 при неработающих приборах, руб/кв.м.</t>
    </r>
  </si>
  <si>
    <t>Расход ТЭ (расчетный период),Гкал (Vкр)</t>
  </si>
  <si>
    <t xml:space="preserve"> за Январь 2024 года </t>
  </si>
  <si>
    <t>Отчет по вывозу ТКО за Январь 2024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</si>
  <si>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Январь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</si>
</sst>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2" formatCode="_-* #,##0.000_р_._-;\-* #,##0.000_р_._-;_-* &quot;-&quot;??_р_._-;_-@_-"/>
    <numFmt numFmtId="174" formatCode="#,##0.000"/>
    <numFmt numFmtId="175" formatCode="_-* #,##0.0_р_._-;\-* #,##0.0_р_._-;_-* &quot;-&quot;??_р_._-;_-@_-"/>
    <numFmt numFmtId="178" formatCode="0.000"/>
    <numFmt numFmtId="179" formatCode="_-* #,##0.000\ _₽_-;\-* #,##0.000\ _₽_-;_-* &quot;-&quot;???\ _₽_-;_-@_-"/>
    <numFmt numFmtId="180" formatCode="_-* #,##0.00\ _₽_-;\-* #,##0.00\ _₽_-;_-* &quot;-&quot;???\ _₽_-;_-@_-"/>
  </numFmts>
  <fonts count="39">
    <font>
      <sz val="10"/>
      <name val="Arial Cyr"/>
      <charset val="13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164" fontId="21" fillId="0" borderId="0" applyFont="0" applyFill="0" applyBorder="0" applyAlignment="0" applyProtection="0"/>
    <xf numFmtId="0" fontId="14" fillId="0" borderId="0"/>
    <xf numFmtId="0" fontId="12" fillId="0" borderId="0" applyNumberFormat="0" applyFill="0" applyBorder="0" applyAlignment="0" applyProtection="0"/>
    <xf numFmtId="0" fontId="15" fillId="0" borderId="0"/>
    <xf numFmtId="0" fontId="16" fillId="0" borderId="0"/>
    <xf numFmtId="0" fontId="10" fillId="0" borderId="0"/>
    <xf numFmtId="0" fontId="14" fillId="0" borderId="0"/>
    <xf numFmtId="0" fontId="17" fillId="0" borderId="0"/>
    <xf numFmtId="164" fontId="21" fillId="0" borderId="0" applyFont="0" applyFill="0" applyBorder="0" applyAlignment="0" applyProtection="0"/>
    <xf numFmtId="0" fontId="14" fillId="0" borderId="0"/>
    <xf numFmtId="0" fontId="13" fillId="0" borderId="0"/>
    <xf numFmtId="0" fontId="10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7" fillId="0" borderId="0"/>
    <xf numFmtId="0" fontId="10" fillId="0" borderId="0"/>
    <xf numFmtId="0" fontId="18" fillId="0" borderId="0" applyNumberFormat="0" applyFill="0" applyBorder="0" applyAlignment="0" applyProtection="0"/>
    <xf numFmtId="0" fontId="13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0" fontId="2" fillId="0" borderId="0"/>
    <xf numFmtId="0" fontId="26" fillId="0" borderId="0"/>
    <xf numFmtId="9" fontId="2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65" fontId="10" fillId="0" borderId="0" applyFon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9" fillId="0" borderId="0"/>
    <xf numFmtId="0" fontId="2" fillId="0" borderId="0"/>
    <xf numFmtId="0" fontId="22" fillId="0" borderId="0"/>
    <xf numFmtId="0" fontId="2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1" fillId="0" borderId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/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164" fontId="8" fillId="0" borderId="2" xfId="1" applyFont="1" applyBorder="1"/>
    <xf numFmtId="0" fontId="8" fillId="0" borderId="2" xfId="0" applyFont="1" applyBorder="1"/>
    <xf numFmtId="43" fontId="0" fillId="0" borderId="0" xfId="0" applyNumberFormat="1"/>
    <xf numFmtId="0" fontId="0" fillId="0" borderId="0" xfId="0" applyAlignment="1">
      <alignment horizontal="center"/>
    </xf>
    <xf numFmtId="9" fontId="30" fillId="0" borderId="0" xfId="0" applyNumberFormat="1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4" fontId="0" fillId="0" borderId="0" xfId="0" applyNumberFormat="1"/>
    <xf numFmtId="164" fontId="31" fillId="0" borderId="0" xfId="46" applyFont="1"/>
    <xf numFmtId="172" fontId="31" fillId="0" borderId="0" xfId="46" applyNumberFormat="1" applyFont="1"/>
    <xf numFmtId="164" fontId="32" fillId="0" borderId="0" xfId="46" applyFont="1"/>
    <xf numFmtId="0" fontId="0" fillId="0" borderId="0" xfId="0" applyAlignment="1">
      <alignment horizontal="left" wrapText="1"/>
    </xf>
    <xf numFmtId="164" fontId="31" fillId="0" borderId="0" xfId="46" applyFont="1" applyBorder="1"/>
    <xf numFmtId="166" fontId="34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7" fillId="0" borderId="2" xfId="41" applyFont="1" applyBorder="1"/>
    <xf numFmtId="0" fontId="35" fillId="0" borderId="2" xfId="41" applyFont="1" applyBorder="1" applyAlignment="1">
      <alignment horizontal="center" vertical="center"/>
    </xf>
    <xf numFmtId="178" fontId="35" fillId="0" borderId="2" xfId="41" applyNumberFormat="1" applyFont="1" applyBorder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179" fontId="31" fillId="0" borderId="0" xfId="46" applyNumberFormat="1" applyFont="1"/>
    <xf numFmtId="180" fontId="31" fillId="0" borderId="0" xfId="46" applyNumberFormat="1" applyFont="1"/>
    <xf numFmtId="43" fontId="0" fillId="3" borderId="0" xfId="0" applyNumberFormat="1" applyFill="1"/>
    <xf numFmtId="164" fontId="31" fillId="4" borderId="0" xfId="46" applyFont="1" applyFill="1"/>
    <xf numFmtId="175" fontId="31" fillId="4" borderId="0" xfId="46" applyNumberFormat="1" applyFont="1" applyFill="1"/>
    <xf numFmtId="164" fontId="0" fillId="0" borderId="0" xfId="0" applyNumberFormat="1"/>
    <xf numFmtId="170" fontId="38" fillId="0" borderId="0" xfId="0" applyNumberFormat="1" applyFont="1"/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67" fontId="0" fillId="2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167" fontId="0" fillId="0" borderId="2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0" fontId="0" fillId="0" borderId="0" xfId="0" applyAlignment="1">
      <alignment horizontal="left" wrapText="1"/>
    </xf>
  </cellXfs>
  <cellStyles count="88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11 2" xfId="86"/>
    <cellStyle name="Обычный 12" xfId="76"/>
    <cellStyle name="Обычный 13" xfId="87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4 4" xfId="77"/>
    <cellStyle name="Обычный 5" xfId="16"/>
    <cellStyle name="Обычный 5 2" xfId="21"/>
    <cellStyle name="Обычный 5 2 2" xfId="64"/>
    <cellStyle name="Обычный 5 2 3" xfId="79"/>
    <cellStyle name="Обычный 5 3" xfId="22"/>
    <cellStyle name="Обычный 5 4" xfId="53"/>
    <cellStyle name="Обычный 5 5" xfId="78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2 2 2" xfId="85"/>
    <cellStyle name="Обычный 8 3" xfId="67"/>
    <cellStyle name="Обычный 8 3 2" xfId="84"/>
    <cellStyle name="Обычный 9" xfId="40"/>
    <cellStyle name="Процентный 2" xfId="26"/>
    <cellStyle name="Процентный 2 2" xfId="27"/>
    <cellStyle name="Процентный 2 2 2" xfId="66"/>
    <cellStyle name="Процентный 2 2 3" xfId="81"/>
    <cellStyle name="Процентный 2 3" xfId="28"/>
    <cellStyle name="Процентный 2 4" xfId="57"/>
    <cellStyle name="Процентный 2 5" xfId="80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2 3" xfId="82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4 3" xfId="83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opLeftCell="A4" workbookViewId="0">
      <selection activeCell="I10" sqref="I10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3" t="s">
        <v>66</v>
      </c>
      <c r="B1" s="43"/>
      <c r="C1" s="43"/>
      <c r="D1" s="43"/>
      <c r="E1" s="43"/>
      <c r="F1" s="43"/>
      <c r="G1" s="43"/>
      <c r="H1" s="43"/>
      <c r="I1" s="43"/>
    </row>
    <row r="3" spans="1:9">
      <c r="A3" s="44" t="s">
        <v>11</v>
      </c>
      <c r="B3" s="44"/>
      <c r="C3" s="44"/>
      <c r="D3" s="44"/>
      <c r="E3" s="6" t="s">
        <v>12</v>
      </c>
      <c r="F3" s="6" t="s">
        <v>13</v>
      </c>
      <c r="G3" s="29" t="s">
        <v>54</v>
      </c>
      <c r="H3" s="6" t="s">
        <v>0</v>
      </c>
      <c r="I3" s="6" t="s">
        <v>14</v>
      </c>
    </row>
    <row r="4" spans="1:9" ht="15">
      <c r="A4" s="45" t="s">
        <v>15</v>
      </c>
      <c r="B4" s="45"/>
      <c r="C4" s="45"/>
      <c r="D4" s="45"/>
      <c r="E4" s="7">
        <v>8373.7999999999993</v>
      </c>
      <c r="F4" s="7">
        <v>1025.74</v>
      </c>
      <c r="G4" s="30">
        <v>66.916700000000006</v>
      </c>
      <c r="H4" s="8">
        <f>F4*G4</f>
        <v>68639.135858000009</v>
      </c>
      <c r="I4" s="8">
        <f>H4/E4</f>
        <v>8.1968921944636861</v>
      </c>
    </row>
    <row r="5" spans="1:9" ht="15">
      <c r="A5" s="46" t="s">
        <v>16</v>
      </c>
      <c r="B5" s="47"/>
      <c r="C5" s="47"/>
      <c r="D5" s="48"/>
      <c r="E5" s="7">
        <v>8373.7999999999993</v>
      </c>
      <c r="F5" s="7">
        <v>1025.74</v>
      </c>
      <c r="G5" s="31">
        <v>9.125</v>
      </c>
      <c r="H5" s="8">
        <f>G5*F5</f>
        <v>9359.8775000000005</v>
      </c>
      <c r="I5" s="8">
        <f>H5/E5</f>
        <v>1.1177574697270058</v>
      </c>
    </row>
    <row r="6" spans="1:9" ht="15" customHeight="1">
      <c r="A6" s="42" t="s">
        <v>17</v>
      </c>
      <c r="B6" s="42"/>
      <c r="C6" s="42"/>
      <c r="D6" s="42"/>
      <c r="E6" s="7">
        <v>8373.7999999999993</v>
      </c>
      <c r="F6" s="9"/>
      <c r="G6" s="9"/>
      <c r="H6" s="8">
        <f>SUM(H4:H5)</f>
        <v>77999.013358000011</v>
      </c>
      <c r="I6" s="8">
        <f>H6/E6</f>
        <v>9.3146496641906928</v>
      </c>
    </row>
    <row r="8" spans="1:9">
      <c r="F8" s="10"/>
      <c r="G8" s="10"/>
    </row>
    <row r="9" spans="1:9">
      <c r="A9" t="s">
        <v>43</v>
      </c>
    </row>
    <row r="10" spans="1:9">
      <c r="A10">
        <v>1</v>
      </c>
      <c r="B10" s="41" t="s">
        <v>44</v>
      </c>
      <c r="C10" s="41"/>
      <c r="D10" s="41"/>
      <c r="E10" t="s">
        <v>45</v>
      </c>
      <c r="F10" s="12">
        <v>0.5</v>
      </c>
      <c r="G10" s="12"/>
      <c r="H10">
        <f>2.85/2</f>
        <v>1.425</v>
      </c>
      <c r="I10" s="5">
        <f>H10*1025.74</f>
        <v>1461.6795</v>
      </c>
    </row>
    <row r="11" spans="1:9">
      <c r="H11" s="10"/>
    </row>
    <row r="14" spans="1:9">
      <c r="F14" s="10"/>
      <c r="G14" s="10"/>
    </row>
  </sheetData>
  <mergeCells count="6">
    <mergeCell ref="B10:D10"/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"/>
  <sheetViews>
    <sheetView workbookViewId="0">
      <selection activeCell="AL13" sqref="AL13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</row>
    <row r="2" spans="1:63">
      <c r="A2" s="50" t="s">
        <v>18</v>
      </c>
      <c r="B2" s="50"/>
      <c r="C2" s="50"/>
      <c r="D2" s="51" t="s">
        <v>19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 t="s">
        <v>20</v>
      </c>
      <c r="V2" s="51"/>
      <c r="W2" s="51"/>
      <c r="X2" s="51"/>
      <c r="Y2" s="51" t="s">
        <v>21</v>
      </c>
      <c r="Z2" s="51"/>
      <c r="AA2" s="51"/>
      <c r="AB2" s="51"/>
      <c r="AC2" s="51"/>
      <c r="AD2" s="51"/>
      <c r="AE2" s="51"/>
      <c r="AF2" s="51"/>
      <c r="AG2" s="40" t="s">
        <v>22</v>
      </c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</row>
    <row r="3" spans="1:63" ht="15" customHeight="1">
      <c r="A3" s="52" t="s">
        <v>23</v>
      </c>
      <c r="B3" s="52"/>
      <c r="C3" s="52"/>
      <c r="T3" s="4"/>
      <c r="U3" s="53" t="s">
        <v>24</v>
      </c>
      <c r="V3" s="53"/>
      <c r="W3" s="53"/>
      <c r="X3" s="53"/>
      <c r="Y3" s="53" t="s">
        <v>25</v>
      </c>
      <c r="Z3" s="53"/>
      <c r="AA3" s="53"/>
      <c r="AB3" s="53"/>
      <c r="AC3" s="53"/>
      <c r="AD3" s="53"/>
      <c r="AE3" s="53"/>
      <c r="AF3" s="53"/>
      <c r="AG3" s="54" t="s">
        <v>26</v>
      </c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5" t="s">
        <v>27</v>
      </c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1"/>
    </row>
    <row r="4" spans="1:63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  <c r="V4" s="2"/>
      <c r="W4" s="2"/>
      <c r="X4" s="3"/>
      <c r="Y4" s="54" t="s">
        <v>28</v>
      </c>
      <c r="Z4" s="54"/>
      <c r="AA4" s="54"/>
      <c r="AB4" s="54"/>
      <c r="AC4" s="54"/>
      <c r="AD4" s="54"/>
      <c r="AE4" s="54"/>
      <c r="AF4" s="54"/>
      <c r="AG4" s="54" t="s">
        <v>29</v>
      </c>
      <c r="AH4" s="54"/>
      <c r="AI4" s="54"/>
      <c r="AJ4" s="54"/>
      <c r="AK4" s="54"/>
      <c r="AL4" s="54"/>
      <c r="AM4" s="54" t="s">
        <v>30</v>
      </c>
      <c r="AN4" s="54"/>
      <c r="AO4" s="54"/>
      <c r="AP4" s="54"/>
      <c r="AQ4" s="54"/>
      <c r="AR4" s="54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"/>
    </row>
    <row r="5" spans="1:63" ht="15.75">
      <c r="A5" s="57" t="s">
        <v>31</v>
      </c>
      <c r="B5" s="57"/>
      <c r="C5" s="57"/>
      <c r="D5" s="58" t="s">
        <v>32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9" t="s">
        <v>33</v>
      </c>
      <c r="V5" s="59"/>
      <c r="W5" s="59"/>
      <c r="X5" s="59"/>
      <c r="Y5" s="60">
        <v>12888.98</v>
      </c>
      <c r="Z5" s="59"/>
      <c r="AA5" s="59"/>
      <c r="AB5" s="59"/>
      <c r="AC5" s="59"/>
      <c r="AD5" s="59"/>
      <c r="AE5" s="59"/>
      <c r="AF5" s="59"/>
      <c r="AG5" s="61">
        <v>161.22999999999999</v>
      </c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>
        <v>30.99</v>
      </c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K5" s="5"/>
    </row>
    <row r="6" spans="1:63" ht="15.75" customHeight="1">
      <c r="A6" s="57" t="s">
        <v>31</v>
      </c>
      <c r="B6" s="57"/>
      <c r="C6" s="57"/>
      <c r="D6" s="58" t="s">
        <v>34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9" t="s">
        <v>33</v>
      </c>
      <c r="V6" s="59"/>
      <c r="W6" s="59"/>
      <c r="X6" s="59"/>
      <c r="Y6" s="60"/>
      <c r="Z6" s="59"/>
      <c r="AA6" s="59"/>
      <c r="AB6" s="59"/>
      <c r="AC6" s="59"/>
      <c r="AD6" s="59"/>
      <c r="AE6" s="59"/>
      <c r="AF6" s="59"/>
      <c r="AG6" s="61">
        <v>19.579999999999998</v>
      </c>
      <c r="AH6" s="61"/>
      <c r="AI6" s="61"/>
      <c r="AJ6" s="61"/>
      <c r="AK6" s="61"/>
      <c r="AL6" s="61"/>
      <c r="AM6" s="61">
        <v>7.41</v>
      </c>
      <c r="AN6" s="61"/>
      <c r="AO6" s="61"/>
      <c r="AP6" s="61"/>
      <c r="AQ6" s="61"/>
      <c r="AR6" s="61"/>
      <c r="AS6" s="61">
        <v>0.33</v>
      </c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</row>
    <row r="7" spans="1:63" ht="30.75" customHeight="1">
      <c r="A7" s="57" t="s">
        <v>35</v>
      </c>
      <c r="B7" s="57"/>
      <c r="C7" s="57"/>
      <c r="D7" s="66" t="s">
        <v>36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59" t="s">
        <v>37</v>
      </c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2">
        <v>384</v>
      </c>
      <c r="AH7" s="62"/>
      <c r="AI7" s="62"/>
      <c r="AJ7" s="62"/>
      <c r="AK7" s="62"/>
      <c r="AL7" s="62"/>
      <c r="AM7" s="62">
        <v>145.4</v>
      </c>
      <c r="AN7" s="62"/>
      <c r="AO7" s="62"/>
      <c r="AP7" s="62"/>
      <c r="AQ7" s="62"/>
      <c r="AR7" s="62"/>
      <c r="AS7" s="62">
        <v>6.4</v>
      </c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</row>
    <row r="8" spans="1:63" ht="15.75">
      <c r="A8" s="57" t="s">
        <v>35</v>
      </c>
      <c r="B8" s="57"/>
      <c r="C8" s="57"/>
      <c r="D8" s="58" t="s">
        <v>38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9" t="s">
        <v>37</v>
      </c>
      <c r="V8" s="59"/>
      <c r="W8" s="59"/>
      <c r="X8" s="59"/>
      <c r="Y8" s="63">
        <v>41776</v>
      </c>
      <c r="Z8" s="64"/>
      <c r="AA8" s="64"/>
      <c r="AB8" s="64"/>
      <c r="AC8" s="64"/>
      <c r="AD8" s="64"/>
      <c r="AE8" s="64"/>
      <c r="AF8" s="65"/>
      <c r="AG8" s="62">
        <v>409</v>
      </c>
      <c r="AH8" s="62"/>
      <c r="AI8" s="62"/>
      <c r="AJ8" s="62"/>
      <c r="AK8" s="62"/>
      <c r="AL8" s="62"/>
      <c r="AM8" s="62">
        <v>194.9</v>
      </c>
      <c r="AN8" s="62"/>
      <c r="AO8" s="62"/>
      <c r="AP8" s="62"/>
      <c r="AQ8" s="62"/>
      <c r="AR8" s="62"/>
      <c r="AS8" s="62">
        <v>6.4</v>
      </c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3" ht="15.75">
      <c r="A9" s="57" t="s">
        <v>35</v>
      </c>
      <c r="B9" s="57"/>
      <c r="C9" s="57"/>
      <c r="D9" s="58" t="s">
        <v>39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9" t="s">
        <v>37</v>
      </c>
      <c r="V9" s="59"/>
      <c r="W9" s="59"/>
      <c r="X9" s="59"/>
      <c r="Y9" s="68"/>
      <c r="Z9" s="64"/>
      <c r="AA9" s="64"/>
      <c r="AB9" s="64"/>
      <c r="AC9" s="64"/>
      <c r="AD9" s="64"/>
      <c r="AE9" s="64"/>
      <c r="AF9" s="65"/>
      <c r="AG9" s="62">
        <f>AG7+AG8</f>
        <v>793</v>
      </c>
      <c r="AH9" s="62"/>
      <c r="AI9" s="62"/>
      <c r="AJ9" s="62"/>
      <c r="AK9" s="62"/>
      <c r="AL9" s="62"/>
      <c r="AM9" s="62">
        <f>AM7+AM8</f>
        <v>340.3</v>
      </c>
      <c r="AN9" s="62"/>
      <c r="AO9" s="62"/>
      <c r="AP9" s="62"/>
      <c r="AQ9" s="62"/>
      <c r="AR9" s="62"/>
      <c r="AS9" s="67">
        <f>AS7+AS8</f>
        <v>12.8</v>
      </c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</row>
    <row r="10" spans="1:63" ht="15.75">
      <c r="A10" s="57" t="s">
        <v>40</v>
      </c>
      <c r="B10" s="57"/>
      <c r="C10" s="57"/>
      <c r="D10" s="58" t="s">
        <v>41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9" t="s">
        <v>42</v>
      </c>
      <c r="V10" s="59"/>
      <c r="W10" s="59"/>
      <c r="X10" s="59"/>
      <c r="Y10" s="68"/>
      <c r="Z10" s="64"/>
      <c r="AA10" s="64"/>
      <c r="AB10" s="64"/>
      <c r="AC10" s="64"/>
      <c r="AD10" s="64"/>
      <c r="AE10" s="64"/>
      <c r="AF10" s="65"/>
      <c r="AG10" s="69">
        <v>32199</v>
      </c>
      <c r="AH10" s="69"/>
      <c r="AI10" s="69"/>
      <c r="AJ10" s="69"/>
      <c r="AK10" s="69"/>
      <c r="AL10" s="69"/>
      <c r="AM10" s="59"/>
      <c r="AN10" s="59"/>
      <c r="AO10" s="59"/>
      <c r="AP10" s="59"/>
      <c r="AQ10" s="59"/>
      <c r="AR10" s="59"/>
      <c r="AS10" s="70">
        <v>10104</v>
      </c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</row>
  </sheetData>
  <mergeCells count="56"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S5:BI5"/>
    <mergeCell ref="A6:C6"/>
    <mergeCell ref="D6:T6"/>
    <mergeCell ref="U6:X6"/>
    <mergeCell ref="Y6:AF6"/>
    <mergeCell ref="AG6:AL6"/>
    <mergeCell ref="AM6:AR6"/>
    <mergeCell ref="AS6:BI6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3:C3"/>
    <mergeCell ref="U3:X3"/>
    <mergeCell ref="Y3:AF3"/>
    <mergeCell ref="AG3:AR3"/>
    <mergeCell ref="AS3:BI3"/>
    <mergeCell ref="A1:BI1"/>
    <mergeCell ref="A2:C2"/>
    <mergeCell ref="D2:T2"/>
    <mergeCell ref="U2:X2"/>
    <mergeCell ref="Y2:AF2"/>
    <mergeCell ref="AG2:BI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16" workbookViewId="0">
      <selection activeCell="E29" sqref="E29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  <col min="7" max="7" width="10.85546875" customWidth="1"/>
  </cols>
  <sheetData>
    <row r="1" spans="1:5" ht="15">
      <c r="A1" s="14" t="s">
        <v>1</v>
      </c>
    </row>
    <row r="2" spans="1:5" ht="15">
      <c r="A2" s="14" t="s">
        <v>2</v>
      </c>
    </row>
    <row r="3" spans="1:5">
      <c r="A3" t="s">
        <v>65</v>
      </c>
    </row>
    <row r="5" spans="1:5" ht="38.25">
      <c r="A5" s="15" t="s">
        <v>3</v>
      </c>
      <c r="B5" s="15" t="s">
        <v>4</v>
      </c>
      <c r="C5" s="15" t="s">
        <v>5</v>
      </c>
      <c r="D5" s="15" t="s">
        <v>6</v>
      </c>
      <c r="E5" s="15" t="s">
        <v>64</v>
      </c>
    </row>
    <row r="6" spans="1:5">
      <c r="A6" s="16">
        <v>31721</v>
      </c>
      <c r="B6" s="15" t="s">
        <v>7</v>
      </c>
      <c r="C6" s="17">
        <v>12671.14</v>
      </c>
      <c r="D6" s="17">
        <v>12888.98</v>
      </c>
      <c r="E6" s="18">
        <f>D6-C6+E7+E8</f>
        <v>219.54000000000013</v>
      </c>
    </row>
    <row r="7" spans="1:5">
      <c r="A7" s="13" t="s">
        <v>8</v>
      </c>
      <c r="B7" s="19"/>
      <c r="C7" s="20"/>
      <c r="D7" s="20"/>
      <c r="E7" s="5">
        <v>1.7</v>
      </c>
    </row>
    <row r="8" spans="1:5">
      <c r="A8" s="13"/>
      <c r="B8" s="11"/>
      <c r="C8" s="21"/>
      <c r="D8" s="20"/>
    </row>
    <row r="9" spans="1:5">
      <c r="A9" s="11"/>
      <c r="B9" s="11"/>
      <c r="C9" s="21"/>
      <c r="D9" s="20"/>
    </row>
    <row r="10" spans="1:5" ht="31.5" customHeight="1">
      <c r="A10" s="71" t="s">
        <v>56</v>
      </c>
      <c r="B10" s="71"/>
      <c r="C10" s="71"/>
      <c r="D10" s="71"/>
      <c r="E10" s="32">
        <v>535.74</v>
      </c>
    </row>
    <row r="11" spans="1:5" ht="32.25" customHeight="1">
      <c r="A11" s="71" t="s">
        <v>46</v>
      </c>
      <c r="B11" s="71"/>
      <c r="C11" s="71"/>
      <c r="D11" s="71"/>
      <c r="E11" s="33">
        <f>E10*E18</f>
        <v>27.32274</v>
      </c>
    </row>
    <row r="12" spans="1:5" ht="32.25" customHeight="1">
      <c r="A12" s="71" t="s">
        <v>57</v>
      </c>
      <c r="B12" s="71"/>
      <c r="C12" s="71"/>
      <c r="D12" s="71"/>
      <c r="E12" s="34">
        <v>6.39</v>
      </c>
    </row>
    <row r="13" spans="1:5" ht="18.75" customHeight="1">
      <c r="A13" s="71" t="s">
        <v>58</v>
      </c>
      <c r="B13" s="71"/>
      <c r="C13" s="71"/>
      <c r="D13" s="71"/>
      <c r="E13" s="23">
        <f>E12*E19</f>
        <v>0.32588999999999996</v>
      </c>
    </row>
    <row r="14" spans="1:5" ht="18.75">
      <c r="A14" t="s">
        <v>47</v>
      </c>
      <c r="E14" s="22">
        <f>E6-E11</f>
        <v>192.21726000000012</v>
      </c>
    </row>
    <row r="15" spans="1:5" ht="18.75" customHeight="1">
      <c r="A15" s="71" t="s">
        <v>59</v>
      </c>
      <c r="B15" s="71"/>
      <c r="C15" s="71"/>
      <c r="D15" s="71"/>
      <c r="E15" s="36">
        <v>70.53</v>
      </c>
    </row>
    <row r="16" spans="1:5" ht="18.75" customHeight="1">
      <c r="A16" s="71" t="s">
        <v>61</v>
      </c>
      <c r="B16" s="71"/>
      <c r="C16" s="71"/>
      <c r="D16" s="71"/>
      <c r="E16" s="36">
        <v>90.69</v>
      </c>
    </row>
    <row r="17" spans="1:7" ht="18.75" customHeight="1">
      <c r="A17" s="71" t="s">
        <v>62</v>
      </c>
      <c r="B17" s="71"/>
      <c r="C17" s="71"/>
      <c r="D17" s="71"/>
      <c r="E17" s="22">
        <v>161.22999999999999</v>
      </c>
      <c r="G17" s="35">
        <f>E14-E17</f>
        <v>30.987260000000134</v>
      </c>
    </row>
    <row r="18" spans="1:7" ht="22.5" customHeight="1">
      <c r="A18" t="s">
        <v>48</v>
      </c>
      <c r="E18" s="23">
        <v>5.0999999999999997E-2</v>
      </c>
    </row>
    <row r="19" spans="1:7" ht="36" customHeight="1">
      <c r="A19" s="71" t="s">
        <v>49</v>
      </c>
      <c r="B19" s="71"/>
      <c r="C19" s="71"/>
      <c r="D19" s="71"/>
      <c r="E19" s="23">
        <f>E6/(E11+E14)*E18</f>
        <v>5.0999999999999997E-2</v>
      </c>
    </row>
    <row r="20" spans="1:7" ht="18.75">
      <c r="A20" t="s">
        <v>50</v>
      </c>
      <c r="E20" s="22">
        <v>2944.5</v>
      </c>
    </row>
    <row r="21" spans="1:7" ht="39.75" customHeight="1">
      <c r="A21" t="s">
        <v>51</v>
      </c>
      <c r="E21" s="24">
        <f>E19*E20</f>
        <v>150.1695</v>
      </c>
      <c r="G21" s="38">
        <f>E21+E23</f>
        <v>182.68950000000001</v>
      </c>
    </row>
    <row r="22" spans="1:7" ht="42.75" customHeight="1">
      <c r="A22" s="71" t="s">
        <v>52</v>
      </c>
      <c r="B22" s="71"/>
      <c r="C22" s="71"/>
      <c r="D22" s="71"/>
      <c r="E22" s="24">
        <f>E19*E20*3.23</f>
        <v>485.04748499999999</v>
      </c>
    </row>
    <row r="23" spans="1:7" ht="35.25" customHeight="1">
      <c r="A23" s="71" t="s">
        <v>55</v>
      </c>
      <c r="B23" s="71"/>
      <c r="C23" s="71"/>
      <c r="D23" s="71"/>
      <c r="E23" s="24">
        <v>32.520000000000003</v>
      </c>
    </row>
    <row r="24" spans="1:7" ht="18.75">
      <c r="A24" t="s">
        <v>53</v>
      </c>
      <c r="B24" s="25"/>
      <c r="C24" s="25"/>
      <c r="D24" s="25"/>
      <c r="E24" s="22">
        <v>5.05</v>
      </c>
    </row>
    <row r="25" spans="1:7" ht="18.75">
      <c r="A25" t="s">
        <v>9</v>
      </c>
      <c r="B25" s="25"/>
      <c r="C25" s="25"/>
      <c r="D25" s="25"/>
      <c r="E25" s="22">
        <v>2711</v>
      </c>
    </row>
    <row r="26" spans="1:7" ht="18.75">
      <c r="A26" s="41" t="s">
        <v>60</v>
      </c>
      <c r="B26" s="41"/>
      <c r="C26" s="41"/>
      <c r="D26" s="41"/>
      <c r="E26" s="26">
        <f>(E14-E17)/E27*E20+E25/E27*E24</f>
        <v>12.531053651866586</v>
      </c>
    </row>
    <row r="27" spans="1:7" ht="18.75">
      <c r="A27" t="s">
        <v>10</v>
      </c>
      <c r="E27" s="37">
        <v>8373.7999999999993</v>
      </c>
    </row>
    <row r="29" spans="1:7" ht="15">
      <c r="A29" s="41" t="s">
        <v>63</v>
      </c>
      <c r="B29" s="41"/>
      <c r="C29" s="41"/>
      <c r="D29" s="41"/>
      <c r="E29" s="39">
        <f>E14/E27*E20+E25/E27*E24</f>
        <v>69.224757227304266</v>
      </c>
      <c r="G29" s="10"/>
    </row>
    <row r="32" spans="1:7" ht="15">
      <c r="D32" s="27"/>
    </row>
    <row r="33" spans="4:4">
      <c r="D33" s="28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дианик</cp:lastModifiedBy>
  <cp:lastPrinted>2023-11-20T08:38:29Z</cp:lastPrinted>
  <dcterms:created xsi:type="dcterms:W3CDTF">2007-02-01T23:04:00Z</dcterms:created>
  <dcterms:modified xsi:type="dcterms:W3CDTF">2024-03-04T13:16:23Z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